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filterPrivacy="1" codeName="ThisWorkbook" defaultThemeVersion="124226"/>
  <workbookProtection workbookAlgorithmName="SHA-512" workbookHashValue="hzESCal3ke1Zes25nmmQyC5El2b7C+b9c4GSF6hFCXLU8IRPIN2WjWCApie/6hg/cHPCnlVVGebifCmZHEAXAg==" workbookSaltValue="bU4n5qpoQ49EMfOc8JF0Wg==" workbookSpinCount="100000" lockStructure="1"/>
  <bookViews>
    <workbookView xWindow="150" yWindow="195" windowWidth="13920" windowHeight="7860"/>
  </bookViews>
  <sheets>
    <sheet name="Calculator" sheetId="1" r:id="rId1"/>
    <sheet name="Notes" sheetId="2" r:id="rId2"/>
    <sheet name="Sheet3" sheetId="3" state="veryHidden" r:id="rId3"/>
  </sheets>
  <calcPr calcId="171027"/>
</workbook>
</file>

<file path=xl/calcChain.xml><?xml version="1.0" encoding="utf-8"?>
<calcChain xmlns="http://schemas.openxmlformats.org/spreadsheetml/2006/main">
  <c r="B3" i="1" l="1"/>
  <c r="B4" i="1" l="1"/>
  <c r="F9" i="1"/>
  <c r="B5" i="1" l="1"/>
  <c r="D12" i="1" l="1"/>
  <c r="A4" i="1"/>
  <c r="D15" i="1" l="1"/>
  <c r="D14" i="1"/>
  <c r="G9" i="1" l="1"/>
  <c r="G13" i="1" l="1"/>
  <c r="D9" i="1"/>
  <c r="I10" i="1"/>
  <c r="G10" i="1" s="1"/>
  <c r="I12" i="1" s="1"/>
  <c r="G15" i="1"/>
  <c r="D10" i="1"/>
  <c r="G12" i="1" l="1"/>
  <c r="I11" i="1"/>
  <c r="G11" i="1" s="1"/>
  <c r="G14" i="1" s="1"/>
  <c r="G16" i="1" l="1"/>
  <c r="G17" i="1" l="1"/>
  <c r="B16" i="1"/>
</calcChain>
</file>

<file path=xl/sharedStrings.xml><?xml version="1.0" encoding="utf-8"?>
<sst xmlns="http://schemas.openxmlformats.org/spreadsheetml/2006/main" count="97" uniqueCount="76">
  <si>
    <t>Line voltage</t>
  </si>
  <si>
    <t>No of LEDs</t>
  </si>
  <si>
    <t>LED current</t>
  </si>
  <si>
    <t>Enable voltage</t>
  </si>
  <si>
    <t>Vf per LED</t>
  </si>
  <si>
    <t>Ambient temperature</t>
  </si>
  <si>
    <t>Vout</t>
  </si>
  <si>
    <t>Rext</t>
  </si>
  <si>
    <t>Pin</t>
  </si>
  <si>
    <t>sys efficiency</t>
  </si>
  <si>
    <t>Tj</t>
  </si>
  <si>
    <t>BCR420</t>
  </si>
  <si>
    <t>BCR421</t>
  </si>
  <si>
    <t>Power Dissipation in BCR</t>
  </si>
  <si>
    <t>Rth(JA)</t>
  </si>
  <si>
    <t>Cu area in mm square</t>
  </si>
  <si>
    <t>Power Dissipation in Rext</t>
  </si>
  <si>
    <t>Internal base resistance</t>
  </si>
  <si>
    <t>Choose Device Type</t>
  </si>
  <si>
    <t>Input system design parameters</t>
  </si>
  <si>
    <t>Output parameters</t>
  </si>
  <si>
    <t>INPUT</t>
  </si>
  <si>
    <t>RESULTS</t>
  </si>
  <si>
    <t>Notes:</t>
  </si>
  <si>
    <t>Issue 1</t>
  </si>
  <si>
    <t>LED current at the operating Tj</t>
  </si>
  <si>
    <t>Input parameters</t>
  </si>
  <si>
    <t>This value can be chosen based on the requirement and the availablity of rail voltages in the system, but care must be taken to sufficicently drop this voltage across the LED string to limit the voltage apperaring on the OUT pin within its rated specification. Higher voltages on the OUT pin, results in higher power dissipation across the BCR420/421, but too low voltages may result in poor reqgulation and insufficient head room . A recommeneded Vout  range is suggested in the calculator.</t>
  </si>
  <si>
    <t>Enter the number of LEDs connected in series between the Line and the OUT pin.</t>
  </si>
  <si>
    <t>Enter the forward voltage drop per LED at the required average output current.</t>
  </si>
  <si>
    <t>The is the voltage appearing at the OUT pin of the device. If this voltage is outside the recommended range, calculator issues a warning.</t>
  </si>
  <si>
    <t>calculator gives an external resistance value for any required LED current.</t>
  </si>
  <si>
    <t>Power dissipation in the external resistor.</t>
  </si>
  <si>
    <t>Total power disspation in the BCR.</t>
  </si>
  <si>
    <t>Total power input.</t>
  </si>
  <si>
    <t>efficiency of the system is calculated based on the total input power and power disspation in the BCR and the external resistor.</t>
  </si>
  <si>
    <t xml:space="preserve">For a given Cu area, this value is calculated from the thermal information provided in the datasheet. </t>
  </si>
  <si>
    <t>operating the junction temperature of the BCR</t>
  </si>
  <si>
    <t>LED current at the operating the junction temperature.</t>
  </si>
  <si>
    <t>Description</t>
  </si>
  <si>
    <t>V</t>
  </si>
  <si>
    <t>Ω</t>
  </si>
  <si>
    <t>W</t>
  </si>
  <si>
    <t>°C/W</t>
  </si>
  <si>
    <t>°C</t>
  </si>
  <si>
    <t>Part Mounted on a FR4 board, with 2oz copper between an area of 5mm*5mm to 50mm*50mm</t>
  </si>
  <si>
    <t>Typically 3.1V</t>
  </si>
  <si>
    <t>Recommendations/Comments</t>
  </si>
  <si>
    <t>Units</t>
  </si>
  <si>
    <t>mA</t>
  </si>
  <si>
    <t xml:space="preserve">LED current </t>
  </si>
  <si>
    <t xml:space="preserve">Enable voltage </t>
  </si>
  <si>
    <t xml:space="preserve">Vf per LED </t>
  </si>
  <si>
    <t xml:space="preserve">Ambient temperature </t>
  </si>
  <si>
    <t xml:space="preserve">Cu area in mm square </t>
  </si>
  <si>
    <r>
      <t>k</t>
    </r>
    <r>
      <rPr>
        <sz val="11"/>
        <color theme="1"/>
        <rFont val="Calibri"/>
        <family val="2"/>
      </rPr>
      <t>Ω</t>
    </r>
  </si>
  <si>
    <t>mW</t>
  </si>
  <si>
    <t xml:space="preserve">DC input voltage </t>
  </si>
  <si>
    <t>Recommended enable voltage</t>
  </si>
  <si>
    <t>mm2</t>
  </si>
  <si>
    <t>Grey : Results/Outputs</t>
  </si>
  <si>
    <t xml:space="preserve">Yellow: Input </t>
  </si>
  <si>
    <t>%</t>
  </si>
  <si>
    <t>White: units and comments</t>
  </si>
  <si>
    <t>P(in)</t>
  </si>
  <si>
    <t>Enter the enable voltage here. Based on the chosen device type and the LED current, an enable voltage is recommended by the calculator. If the entered voltage is different from the recommended voltage, calculator highlights this input in red.</t>
  </si>
  <si>
    <t>Enter the device ambient temperature. The calculator accepts values in the range -55 to 155 °C</t>
  </si>
  <si>
    <t>BCR401</t>
  </si>
  <si>
    <t>BCR402</t>
  </si>
  <si>
    <t>BCR405</t>
  </si>
  <si>
    <t>Set a value greater than 10mA for BCR401,BCR420,BCR421 and set a value greater than 20mA for BCR402 and 50mA for BCR405</t>
  </si>
  <si>
    <t>BCR4XX Calculator - issue 1.0</t>
  </si>
  <si>
    <r>
      <t>Enter the Cu area of the PCB in contact with the BCR4XX OUT pins. The calculator accepts values in the range 25mm</t>
    </r>
    <r>
      <rPr>
        <vertAlign val="superscript"/>
        <sz val="11"/>
        <color theme="1"/>
        <rFont val="Calibri"/>
        <family val="2"/>
        <scheme val="minor"/>
      </rPr>
      <t>2</t>
    </r>
    <r>
      <rPr>
        <sz val="11"/>
        <color theme="1"/>
        <rFont val="Calibri"/>
        <family val="2"/>
        <scheme val="minor"/>
      </rPr>
      <t xml:space="preserve"> to 2500mm</t>
    </r>
    <r>
      <rPr>
        <vertAlign val="superscript"/>
        <sz val="11"/>
        <color theme="1"/>
        <rFont val="Calibri"/>
        <family val="2"/>
        <scheme val="minor"/>
      </rPr>
      <t>2</t>
    </r>
    <r>
      <rPr>
        <sz val="11"/>
        <color theme="1"/>
        <rFont val="Calibri"/>
        <family val="2"/>
        <scheme val="minor"/>
      </rPr>
      <t>.</t>
    </r>
  </si>
  <si>
    <t>BCR4XX Calculator</t>
  </si>
  <si>
    <t>Copyright, Diodes Incorporated, 2016</t>
  </si>
  <si>
    <t>Enter the required LED current, at the set ambient temperature, here.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</si>
</sst>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
    <numFmt numFmtId="165" formatCode="0.0"/>
  </numFmts>
  <fonts count="6" x14ac:knownFonts="1">
    <font>
      <sz val="11"/>
      <color theme="1"/>
      <name val="Calibri"/>
      <family val="2"/>
      <scheme val="minor"/>
    </font>
    <font>
      <i/>
      <sz val="11"/>
      <color theme="1"/>
      <name val="Calibri"/>
      <family val="2"/>
      <scheme val="minor"/>
    </font>
    <font>
      <b/>
      <sz val="14"/>
      <color theme="1"/>
      <name val="Arial"/>
      <family val="2"/>
    </font>
    <font>
      <b/>
      <sz val="11"/>
      <color theme="1"/>
      <name val="Calibri"/>
      <family val="2"/>
      <scheme val="minor"/>
    </font>
    <font>
      <sz val="11"/>
      <color theme="1"/>
      <name val="Calibri"/>
      <family val="2"/>
    </font>
    <font>
      <vertAlign val="superscript"/>
      <sz val="11"/>
      <color theme="1"/>
      <name val="Calibri"/>
      <family val="2"/>
      <scheme val="minor"/>
    </font>
  </fonts>
  <fills count="9">
    <fill>
      <patternFill patternType="none"/>
    </fill>
    <fill>
      <patternFill patternType="gray125"/>
    </fill>
    <fill>
      <patternFill patternType="solid">
        <fgColor theme="3" tint="0.79998168889431442"/>
        <bgColor indexed="64"/>
      </patternFill>
    </fill>
    <fill>
      <patternFill patternType="solid">
        <fgColor theme="3" tint="0.39997558519241921"/>
        <bgColor indexed="64"/>
      </patternFill>
    </fill>
    <fill>
      <patternFill patternType="solid">
        <fgColor rgb="FF00CCFF"/>
        <bgColor indexed="64"/>
      </patternFill>
    </fill>
    <fill>
      <patternFill patternType="solid">
        <fgColor theme="8" tint="0.59999389629810485"/>
        <bgColor indexed="64"/>
      </patternFill>
    </fill>
    <fill>
      <patternFill patternType="solid">
        <fgColor rgb="FFFFC000"/>
        <bgColor indexed="64"/>
      </patternFill>
    </fill>
    <fill>
      <patternFill patternType="solid">
        <fgColor rgb="FFCCECFF"/>
        <bgColor indexed="64"/>
      </patternFill>
    </fill>
    <fill>
      <patternFill patternType="solid">
        <fgColor theme="0" tint="-0.249977111117893"/>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bottom style="thin">
        <color indexed="64"/>
      </bottom>
      <diagonal/>
    </border>
    <border>
      <left/>
      <right/>
      <top style="thin">
        <color indexed="64"/>
      </top>
      <bottom/>
      <diagonal/>
    </border>
  </borders>
  <cellStyleXfs count="1">
    <xf numFmtId="0" fontId="0" fillId="0" borderId="0"/>
  </cellStyleXfs>
  <cellXfs count="63">
    <xf numFmtId="0" fontId="0" fillId="0" borderId="0" xfId="0"/>
    <xf numFmtId="0" fontId="0" fillId="0" borderId="0" xfId="0" applyAlignment="1">
      <alignment horizontal="left"/>
    </xf>
    <xf numFmtId="0" fontId="0" fillId="0" borderId="0" xfId="0" applyAlignment="1">
      <alignment wrapText="1"/>
    </xf>
    <xf numFmtId="0" fontId="0" fillId="0" borderId="0" xfId="0" applyBorder="1" applyAlignment="1">
      <alignment horizontal="center"/>
    </xf>
    <xf numFmtId="0" fontId="0" fillId="0" borderId="0" xfId="0" applyBorder="1" applyAlignment="1">
      <alignment horizontal="center" wrapText="1"/>
    </xf>
    <xf numFmtId="0" fontId="0" fillId="2" borderId="1" xfId="0" applyFill="1" applyBorder="1" applyAlignment="1">
      <alignment horizontal="left" vertical="center" wrapText="1"/>
    </xf>
    <xf numFmtId="0" fontId="0" fillId="2" borderId="1" xfId="0" applyFill="1" applyBorder="1"/>
    <xf numFmtId="0" fontId="0" fillId="2" borderId="1" xfId="0" applyFill="1" applyBorder="1" applyAlignment="1">
      <alignment wrapText="1"/>
    </xf>
    <xf numFmtId="0" fontId="3" fillId="3" borderId="1" xfId="0" applyFont="1" applyFill="1" applyBorder="1"/>
    <xf numFmtId="0" fontId="3" fillId="3" borderId="1" xfId="0" applyFont="1" applyFill="1" applyBorder="1" applyAlignment="1">
      <alignment horizontal="left" vertical="center"/>
    </xf>
    <xf numFmtId="0" fontId="1" fillId="2" borderId="1" xfId="0" applyFont="1" applyFill="1" applyBorder="1" applyAlignment="1">
      <alignment horizontal="center" vertical="center"/>
    </xf>
    <xf numFmtId="0" fontId="0" fillId="6" borderId="2" xfId="0" applyFill="1" applyBorder="1" applyAlignment="1" applyProtection="1">
      <alignment horizontal="center" vertical="center"/>
      <protection locked="0"/>
    </xf>
    <xf numFmtId="0" fontId="0" fillId="6" borderId="1" xfId="0" applyFill="1" applyBorder="1" applyAlignment="1" applyProtection="1">
      <alignment horizontal="center" vertical="center"/>
      <protection locked="0"/>
    </xf>
    <xf numFmtId="0" fontId="0" fillId="0" borderId="0" xfId="0" applyProtection="1">
      <protection hidden="1"/>
    </xf>
    <xf numFmtId="0" fontId="2" fillId="0" borderId="0" xfId="0" applyFont="1" applyProtection="1">
      <protection hidden="1"/>
    </xf>
    <xf numFmtId="0" fontId="0" fillId="4" borderId="1" xfId="0" applyFont="1" applyFill="1" applyBorder="1" applyProtection="1">
      <protection hidden="1"/>
    </xf>
    <xf numFmtId="0" fontId="0" fillId="4" borderId="1" xfId="0" applyFill="1" applyBorder="1" applyAlignment="1" applyProtection="1">
      <alignment horizontal="center" vertical="center"/>
      <protection locked="0" hidden="1"/>
    </xf>
    <xf numFmtId="0" fontId="1" fillId="0" borderId="0" xfId="0" applyFont="1" applyProtection="1">
      <protection hidden="1"/>
    </xf>
    <xf numFmtId="0" fontId="1" fillId="7" borderId="1" xfId="0" applyFont="1" applyFill="1" applyBorder="1" applyProtection="1">
      <protection hidden="1"/>
    </xf>
    <xf numFmtId="0" fontId="0" fillId="8" borderId="1" xfId="0" quotePrefix="1" applyFill="1" applyBorder="1" applyAlignment="1" applyProtection="1">
      <alignment horizontal="center" vertical="center"/>
      <protection hidden="1"/>
    </xf>
    <xf numFmtId="0" fontId="0" fillId="0" borderId="1" xfId="0" quotePrefix="1" applyFill="1" applyBorder="1" applyAlignment="1" applyProtection="1">
      <alignment horizontal="center" vertical="center"/>
      <protection hidden="1"/>
    </xf>
    <xf numFmtId="0" fontId="0" fillId="8" borderId="1" xfId="0" applyFill="1" applyBorder="1" applyAlignment="1" applyProtection="1">
      <alignment horizontal="center" vertical="center"/>
      <protection hidden="1"/>
    </xf>
    <xf numFmtId="0" fontId="0" fillId="0" borderId="1" xfId="0" applyFill="1" applyBorder="1" applyAlignment="1" applyProtection="1">
      <alignment horizontal="center" vertical="center"/>
      <protection hidden="1"/>
    </xf>
    <xf numFmtId="0" fontId="0" fillId="0" borderId="0" xfId="0" applyFill="1" applyProtection="1">
      <protection hidden="1"/>
    </xf>
    <xf numFmtId="0" fontId="0" fillId="0" borderId="0" xfId="0" applyAlignment="1" applyProtection="1">
      <alignment horizontal="center" vertical="center"/>
      <protection hidden="1"/>
    </xf>
    <xf numFmtId="0" fontId="0" fillId="0" borderId="7" xfId="0" applyBorder="1" applyProtection="1">
      <protection hidden="1"/>
    </xf>
    <xf numFmtId="0" fontId="0" fillId="0" borderId="7" xfId="0" applyBorder="1" applyAlignment="1" applyProtection="1">
      <alignment horizontal="center" vertical="center"/>
      <protection hidden="1"/>
    </xf>
    <xf numFmtId="0" fontId="0" fillId="0" borderId="0" xfId="0" applyBorder="1" applyProtection="1">
      <protection hidden="1"/>
    </xf>
    <xf numFmtId="0" fontId="3" fillId="4" borderId="4" xfId="0" applyFont="1" applyFill="1" applyBorder="1" applyAlignment="1" applyProtection="1">
      <alignment horizontal="left" vertical="center"/>
      <protection hidden="1"/>
    </xf>
    <xf numFmtId="0" fontId="3" fillId="4" borderId="0" xfId="0" applyFont="1" applyFill="1" applyAlignment="1" applyProtection="1">
      <alignment horizontal="center" vertical="center"/>
      <protection hidden="1"/>
    </xf>
    <xf numFmtId="0" fontId="3" fillId="4" borderId="1" xfId="0" applyFont="1" applyFill="1" applyBorder="1" applyProtection="1">
      <protection hidden="1"/>
    </xf>
    <xf numFmtId="0" fontId="3" fillId="0" borderId="6" xfId="0" applyFont="1" applyBorder="1" applyProtection="1">
      <protection hidden="1"/>
    </xf>
    <xf numFmtId="0" fontId="3" fillId="4" borderId="1" xfId="0" applyFont="1" applyFill="1" applyBorder="1" applyAlignment="1" applyProtection="1">
      <alignment horizontal="left" vertical="center"/>
      <protection hidden="1"/>
    </xf>
    <xf numFmtId="0" fontId="3" fillId="4" borderId="1" xfId="0" applyFont="1" applyFill="1" applyBorder="1" applyAlignment="1" applyProtection="1">
      <alignment horizontal="center" vertical="center"/>
      <protection hidden="1"/>
    </xf>
    <xf numFmtId="0" fontId="0" fillId="5" borderId="5" xfId="0" applyFont="1" applyFill="1" applyBorder="1" applyAlignment="1" applyProtection="1">
      <alignment horizontal="left" vertical="center"/>
      <protection hidden="1"/>
    </xf>
    <xf numFmtId="0" fontId="0" fillId="0" borderId="2" xfId="0" applyFill="1" applyBorder="1" applyAlignment="1" applyProtection="1">
      <alignment horizontal="center" vertical="center"/>
      <protection hidden="1"/>
    </xf>
    <xf numFmtId="0" fontId="0" fillId="0" borderId="1" xfId="0" applyBorder="1" applyAlignment="1" applyProtection="1">
      <alignment horizontal="left" vertical="center" wrapText="1"/>
      <protection hidden="1"/>
    </xf>
    <xf numFmtId="0" fontId="0" fillId="0" borderId="6" xfId="0" applyBorder="1" applyAlignment="1" applyProtection="1">
      <alignment horizontal="left" vertical="center" wrapText="1"/>
      <protection hidden="1"/>
    </xf>
    <xf numFmtId="0" fontId="1" fillId="7" borderId="6" xfId="0" applyFont="1" applyFill="1" applyBorder="1" applyAlignment="1" applyProtection="1">
      <alignment horizontal="left" vertical="center"/>
      <protection hidden="1"/>
    </xf>
    <xf numFmtId="0" fontId="0" fillId="8" borderId="6" xfId="0" applyFill="1" applyBorder="1" applyAlignment="1" applyProtection="1">
      <alignment horizontal="center" vertical="center"/>
      <protection hidden="1"/>
    </xf>
    <xf numFmtId="0" fontId="0" fillId="0" borderId="1" xfId="0" applyBorder="1" applyAlignment="1" applyProtection="1">
      <alignment horizontal="center" vertical="center"/>
      <protection hidden="1"/>
    </xf>
    <xf numFmtId="0" fontId="0" fillId="5" borderId="1" xfId="0" applyFont="1" applyFill="1" applyBorder="1" applyAlignment="1" applyProtection="1">
      <alignment horizontal="left" vertical="center"/>
      <protection hidden="1"/>
    </xf>
    <xf numFmtId="0" fontId="0" fillId="0" borderId="1" xfId="0" applyBorder="1" applyAlignment="1" applyProtection="1">
      <alignment wrapText="1"/>
      <protection hidden="1"/>
    </xf>
    <xf numFmtId="0" fontId="0" fillId="0" borderId="6" xfId="0" applyBorder="1" applyAlignment="1" applyProtection="1">
      <alignment wrapText="1"/>
      <protection hidden="1"/>
    </xf>
    <xf numFmtId="0" fontId="1" fillId="7" borderId="1" xfId="0" applyFont="1" applyFill="1" applyBorder="1" applyAlignment="1" applyProtection="1">
      <alignment horizontal="left" vertical="center"/>
      <protection hidden="1"/>
    </xf>
    <xf numFmtId="165" fontId="0" fillId="8" borderId="1" xfId="0" applyNumberFormat="1" applyFill="1" applyBorder="1" applyAlignment="1" applyProtection="1">
      <alignment horizontal="center" vertical="center"/>
      <protection hidden="1"/>
    </xf>
    <xf numFmtId="0" fontId="4" fillId="0" borderId="1" xfId="0" applyFont="1" applyBorder="1" applyAlignment="1" applyProtection="1">
      <alignment horizontal="center" vertical="center"/>
      <protection hidden="1"/>
    </xf>
    <xf numFmtId="0" fontId="0" fillId="0" borderId="6" xfId="0" applyBorder="1" applyProtection="1">
      <protection hidden="1"/>
    </xf>
    <xf numFmtId="2" fontId="0" fillId="8" borderId="1" xfId="0" applyNumberFormat="1" applyFill="1" applyBorder="1" applyAlignment="1" applyProtection="1">
      <alignment horizontal="center" vertical="center"/>
      <protection hidden="1"/>
    </xf>
    <xf numFmtId="0" fontId="0" fillId="0" borderId="3" xfId="0" applyBorder="1" applyAlignment="1" applyProtection="1">
      <alignment wrapText="1"/>
      <protection hidden="1"/>
    </xf>
    <xf numFmtId="0" fontId="0" fillId="0" borderId="1" xfId="0" applyBorder="1" applyProtection="1">
      <protection hidden="1"/>
    </xf>
    <xf numFmtId="164" fontId="0" fillId="8" borderId="1" xfId="0" applyNumberFormat="1" applyFill="1" applyBorder="1" applyAlignment="1" applyProtection="1">
      <alignment horizontal="center" vertical="center"/>
      <protection hidden="1"/>
    </xf>
    <xf numFmtId="0" fontId="0" fillId="0" borderId="0" xfId="0" applyAlignment="1" applyProtection="1">
      <protection hidden="1"/>
    </xf>
    <xf numFmtId="0" fontId="0" fillId="0" borderId="0" xfId="0" applyAlignment="1" applyProtection="1">
      <alignment wrapText="1"/>
      <protection hidden="1"/>
    </xf>
    <xf numFmtId="0" fontId="0" fillId="0" borderId="0" xfId="0" quotePrefix="1" applyFont="1" applyFill="1" applyBorder="1" applyAlignment="1" applyProtection="1">
      <alignment horizontal="left" vertical="center"/>
      <protection hidden="1"/>
    </xf>
    <xf numFmtId="0" fontId="0" fillId="0" borderId="0" xfId="0" quotePrefix="1" applyProtection="1">
      <protection hidden="1"/>
    </xf>
    <xf numFmtId="0" fontId="0" fillId="8" borderId="0" xfId="0" applyFill="1" applyBorder="1" applyAlignment="1" applyProtection="1">
      <alignment horizontal="center" vertical="center"/>
      <protection hidden="1"/>
    </xf>
    <xf numFmtId="0" fontId="0" fillId="6" borderId="0" xfId="0" applyFill="1" applyBorder="1" applyAlignment="1" applyProtection="1">
      <alignment horizontal="center" vertical="center"/>
      <protection locked="0" hidden="1"/>
    </xf>
    <xf numFmtId="0" fontId="0" fillId="0" borderId="0" xfId="0" applyAlignment="1" applyProtection="1">
      <alignment horizontal="center"/>
      <protection hidden="1"/>
    </xf>
    <xf numFmtId="0" fontId="0" fillId="0" borderId="8" xfId="0" applyBorder="1" applyAlignment="1" applyProtection="1">
      <alignment horizontal="center"/>
      <protection hidden="1"/>
    </xf>
    <xf numFmtId="0" fontId="0" fillId="0" borderId="0" xfId="0" applyAlignment="1" applyProtection="1">
      <alignment horizontal="center"/>
      <protection hidden="1"/>
    </xf>
    <xf numFmtId="0" fontId="0" fillId="0" borderId="0" xfId="0" applyAlignment="1">
      <alignment horizontal="left"/>
    </xf>
    <xf numFmtId="0" fontId="0" fillId="0" borderId="0" xfId="0" applyAlignment="1"/>
  </cellXfs>
  <cellStyles count="1">
    <cellStyle name="Normal" xfId="0" builtinId="0"/>
  </cellStyles>
  <dxfs count="19">
    <dxf>
      <font>
        <color rgb="FFFF0000"/>
      </font>
    </dxf>
    <dxf>
      <font>
        <b/>
        <i val="0"/>
        <color theme="3" tint="0.39994506668294322"/>
      </font>
    </dxf>
    <dxf>
      <font>
        <b/>
        <i val="0"/>
        <strike val="0"/>
        <u val="none"/>
        <color theme="3" tint="0.39994506668294322"/>
      </font>
      <numFmt numFmtId="0" formatCode="General"/>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s>
  <tableStyles count="0" defaultTableStyle="TableStyleMedium2" defaultPivotStyle="PivotStyleMedium9"/>
  <colors>
    <mruColors>
      <color rgb="FF04CC17"/>
      <color rgb="FFCCECFF"/>
      <color rgb="FF99CCFF"/>
      <color rgb="FF00CCFF"/>
      <color rgb="FF33CCCC"/>
      <color rgb="FFFF9933"/>
      <color rgb="FFCC9900"/>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2533650</xdr:colOff>
      <xdr:row>27</xdr:row>
      <xdr:rowOff>66675</xdr:rowOff>
    </xdr:from>
    <xdr:to>
      <xdr:col>10</xdr:col>
      <xdr:colOff>571500</xdr:colOff>
      <xdr:row>58</xdr:row>
      <xdr:rowOff>57149</xdr:rowOff>
    </xdr:to>
    <xdr:sp macro="" textlink="">
      <xdr:nvSpPr>
        <xdr:cNvPr id="8" name="Rectangle 7"/>
        <xdr:cNvSpPr/>
      </xdr:nvSpPr>
      <xdr:spPr>
        <a:xfrm>
          <a:off x="6115050" y="6124575"/>
          <a:ext cx="5105400" cy="5895974"/>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123824</xdr:colOff>
      <xdr:row>27</xdr:row>
      <xdr:rowOff>66675</xdr:rowOff>
    </xdr:from>
    <xdr:to>
      <xdr:col>3</xdr:col>
      <xdr:colOff>2438399</xdr:colOff>
      <xdr:row>58</xdr:row>
      <xdr:rowOff>9524</xdr:rowOff>
    </xdr:to>
    <xdr:sp macro="" textlink="">
      <xdr:nvSpPr>
        <xdr:cNvPr id="7" name="Rectangle 6"/>
        <xdr:cNvSpPr/>
      </xdr:nvSpPr>
      <xdr:spPr>
        <a:xfrm>
          <a:off x="123824" y="5915025"/>
          <a:ext cx="6143625" cy="555307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5</xdr:col>
      <xdr:colOff>104775</xdr:colOff>
      <xdr:row>0</xdr:row>
      <xdr:rowOff>95250</xdr:rowOff>
    </xdr:from>
    <xdr:to>
      <xdr:col>8</xdr:col>
      <xdr:colOff>66675</xdr:colOff>
      <xdr:row>5</xdr:row>
      <xdr:rowOff>114300</xdr:rowOff>
    </xdr:to>
    <xdr:pic>
      <xdr:nvPicPr>
        <xdr:cNvPr id="4" name="Picture 9" descr="Diodes-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00875" y="95250"/>
          <a:ext cx="3067050"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361952</xdr:colOff>
      <xdr:row>27</xdr:row>
      <xdr:rowOff>116418</xdr:rowOff>
    </xdr:from>
    <xdr:to>
      <xdr:col>3</xdr:col>
      <xdr:colOff>2266952</xdr:colOff>
      <xdr:row>50</xdr:row>
      <xdr:rowOff>170692</xdr:rowOff>
    </xdr:to>
    <xdr:pic>
      <xdr:nvPicPr>
        <xdr:cNvPr id="5" name="Picture 4"/>
        <xdr:cNvPicPr>
          <a:picLocks noChangeAspect="1"/>
        </xdr:cNvPicPr>
      </xdr:nvPicPr>
      <xdr:blipFill>
        <a:blip xmlns:r="http://schemas.openxmlformats.org/officeDocument/2006/relationships" r:embed="rId2"/>
        <a:stretch>
          <a:fillRect/>
        </a:stretch>
      </xdr:blipFill>
      <xdr:spPr>
        <a:xfrm>
          <a:off x="361952" y="5931960"/>
          <a:ext cx="5725583" cy="4192358"/>
        </a:xfrm>
        <a:prstGeom prst="rect">
          <a:avLst/>
        </a:prstGeom>
      </xdr:spPr>
    </xdr:pic>
    <xdr:clientData/>
  </xdr:twoCellAnchor>
  <xdr:twoCellAnchor editAs="oneCell">
    <xdr:from>
      <xdr:col>3</xdr:col>
      <xdr:colOff>2515659</xdr:colOff>
      <xdr:row>34</xdr:row>
      <xdr:rowOff>95248</xdr:rowOff>
    </xdr:from>
    <xdr:to>
      <xdr:col>9</xdr:col>
      <xdr:colOff>545513</xdr:colOff>
      <xdr:row>53</xdr:row>
      <xdr:rowOff>140168</xdr:rowOff>
    </xdr:to>
    <xdr:pic>
      <xdr:nvPicPr>
        <xdr:cNvPr id="2" name="Picture 1"/>
        <xdr:cNvPicPr>
          <a:picLocks noChangeAspect="1"/>
        </xdr:cNvPicPr>
      </xdr:nvPicPr>
      <xdr:blipFill>
        <a:blip xmlns:r="http://schemas.openxmlformats.org/officeDocument/2006/relationships" r:embed="rId3"/>
        <a:stretch>
          <a:fillRect/>
        </a:stretch>
      </xdr:blipFill>
      <xdr:spPr>
        <a:xfrm>
          <a:off x="6097059" y="7486648"/>
          <a:ext cx="5018963" cy="3664421"/>
        </a:xfrm>
        <a:prstGeom prst="rect">
          <a:avLst/>
        </a:prstGeom>
      </xdr:spPr>
    </xdr:pic>
    <xdr:clientData/>
  </xdr:twoCellAnchor>
  <xdr:twoCellAnchor>
    <xdr:from>
      <xdr:col>5</xdr:col>
      <xdr:colOff>447675</xdr:colOff>
      <xdr:row>54</xdr:row>
      <xdr:rowOff>47624</xdr:rowOff>
    </xdr:from>
    <xdr:to>
      <xdr:col>7</xdr:col>
      <xdr:colOff>104774</xdr:colOff>
      <xdr:row>58</xdr:row>
      <xdr:rowOff>19049</xdr:rowOff>
    </xdr:to>
    <xdr:sp macro="" textlink="">
      <xdr:nvSpPr>
        <xdr:cNvPr id="3" name="TextBox 2"/>
        <xdr:cNvSpPr txBox="1"/>
      </xdr:nvSpPr>
      <xdr:spPr>
        <a:xfrm>
          <a:off x="7858125" y="10782300"/>
          <a:ext cx="2333625" cy="6953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3600"/>
            <a:t>BCR40X</a:t>
          </a:r>
        </a:p>
      </xdr:txBody>
    </xdr:sp>
    <xdr:clientData/>
  </xdr:twoCellAnchor>
  <xdr:twoCellAnchor>
    <xdr:from>
      <xdr:col>0</xdr:col>
      <xdr:colOff>1895475</xdr:colOff>
      <xdr:row>53</xdr:row>
      <xdr:rowOff>38100</xdr:rowOff>
    </xdr:from>
    <xdr:to>
      <xdr:col>3</xdr:col>
      <xdr:colOff>38100</xdr:colOff>
      <xdr:row>57</xdr:row>
      <xdr:rowOff>104775</xdr:rowOff>
    </xdr:to>
    <xdr:sp macro="" textlink="">
      <xdr:nvSpPr>
        <xdr:cNvPr id="6" name="TextBox 5"/>
        <xdr:cNvSpPr txBox="1"/>
      </xdr:nvSpPr>
      <xdr:spPr>
        <a:xfrm>
          <a:off x="1895475" y="10591800"/>
          <a:ext cx="1971675" cy="7905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3600"/>
            <a:t>BCR42X</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123826</xdr:rowOff>
    </xdr:from>
    <xdr:to>
      <xdr:col>1</xdr:col>
      <xdr:colOff>9782175</xdr:colOff>
      <xdr:row>7</xdr:row>
      <xdr:rowOff>152400</xdr:rowOff>
    </xdr:to>
    <xdr:sp macro="" textlink="">
      <xdr:nvSpPr>
        <xdr:cNvPr id="2" name="TextBox 1"/>
        <xdr:cNvSpPr txBox="1"/>
      </xdr:nvSpPr>
      <xdr:spPr>
        <a:xfrm>
          <a:off x="0" y="314326"/>
          <a:ext cx="11620500" cy="11715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t>BCR4XX calculator is a tool to estimate the performance of the device in various applications. It assists the sysrtem design by calculating key parameters like the external resistor value for any desired current, power losses in the BCR4XX , rise in the junction temeperature and its effect on the set LED current. A brief description of the required input parameters and the calculated output parameters is given below.</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I37"/>
  <sheetViews>
    <sheetView showGridLines="0" showRowColHeaders="0" tabSelected="1" zoomScale="85" zoomScaleNormal="85" workbookViewId="0">
      <selection activeCell="G17" sqref="G17"/>
    </sheetView>
  </sheetViews>
  <sheetFormatPr defaultColWidth="9.140625" defaultRowHeight="15" x14ac:dyDescent="0.25"/>
  <cols>
    <col min="1" max="1" width="31.42578125" style="13" customWidth="1"/>
    <col min="2" max="3" width="11" style="13" customWidth="1"/>
    <col min="4" max="4" width="54.42578125" style="13" customWidth="1"/>
    <col min="5" max="5" width="3.42578125" style="13" customWidth="1"/>
    <col min="6" max="6" width="27.85546875" style="13" customWidth="1"/>
    <col min="7" max="7" width="9.5703125" style="13" bestFit="1" customWidth="1"/>
    <col min="8" max="8" width="9.140625" style="13"/>
    <col min="9" max="9" width="25.42578125" style="13" hidden="1" customWidth="1"/>
    <col min="10" max="16384" width="9.140625" style="13"/>
  </cols>
  <sheetData>
    <row r="1" spans="1:9" ht="17.649999999999999" x14ac:dyDescent="0.5">
      <c r="D1" s="14" t="s">
        <v>73</v>
      </c>
      <c r="E1" s="14"/>
    </row>
    <row r="2" spans="1:9" ht="14.25" x14ac:dyDescent="0.45">
      <c r="A2" s="15" t="s">
        <v>18</v>
      </c>
      <c r="B2" s="11" t="s">
        <v>12</v>
      </c>
      <c r="C2" s="16" t="s">
        <v>48</v>
      </c>
      <c r="D2" s="17" t="s">
        <v>24</v>
      </c>
      <c r="E2" s="17"/>
    </row>
    <row r="3" spans="1:9" ht="14.25" x14ac:dyDescent="0.45">
      <c r="A3" s="18" t="s">
        <v>58</v>
      </c>
      <c r="B3" s="21">
        <f>IF(OR(B2=A20,B2=A21,B2=A22),("NA"),IF(B2=A23,IF(B11&lt;200,3.3,12),24))</f>
        <v>3.3</v>
      </c>
      <c r="C3" s="22" t="s">
        <v>40</v>
      </c>
      <c r="D3" s="17" t="s">
        <v>74</v>
      </c>
      <c r="E3" s="17"/>
    </row>
    <row r="4" spans="1:9" ht="14.25" x14ac:dyDescent="0.45">
      <c r="A4" s="18" t="str">
        <f>IF(B2=A20,("Recommended Vs-Vout range"),IF(B2=A21,("Recommended Vs-Vout range"),IF(B2=A22,("Recommended Vs-Vout range"),("Recommended Vout range"))))</f>
        <v>Recommended Vout range</v>
      </c>
      <c r="B4" s="19" t="str">
        <f>IF(OR(B2=A20,B2=A21,B2=A22),("&gt;1.4 and &lt;6"),("1.4 to 6"))</f>
        <v>1.4 to 6</v>
      </c>
      <c r="C4" s="20" t="s">
        <v>40</v>
      </c>
    </row>
    <row r="5" spans="1:9" x14ac:dyDescent="0.25">
      <c r="A5" s="18" t="s">
        <v>17</v>
      </c>
      <c r="B5" s="21">
        <f>IF(B2=A23,1.5,IF(B2=A24,20,22))</f>
        <v>1.5</v>
      </c>
      <c r="C5" s="22" t="s">
        <v>55</v>
      </c>
      <c r="F5" s="23"/>
    </row>
    <row r="6" spans="1:9" ht="14.25" x14ac:dyDescent="0.45">
      <c r="B6" s="24"/>
      <c r="C6" s="24"/>
    </row>
    <row r="7" spans="1:9" ht="14.25" x14ac:dyDescent="0.45">
      <c r="A7" s="25"/>
      <c r="B7" s="26"/>
      <c r="C7" s="26"/>
      <c r="E7" s="27"/>
    </row>
    <row r="8" spans="1:9" ht="14.25" x14ac:dyDescent="0.45">
      <c r="A8" s="28" t="s">
        <v>19</v>
      </c>
      <c r="B8" s="29" t="s">
        <v>21</v>
      </c>
      <c r="C8" s="29" t="s">
        <v>48</v>
      </c>
      <c r="D8" s="30" t="s">
        <v>47</v>
      </c>
      <c r="E8" s="31"/>
      <c r="F8" s="32" t="s">
        <v>20</v>
      </c>
      <c r="G8" s="33" t="s">
        <v>22</v>
      </c>
      <c r="H8" s="33" t="s">
        <v>48</v>
      </c>
    </row>
    <row r="9" spans="1:9" ht="50.25" customHeight="1" x14ac:dyDescent="0.45">
      <c r="A9" s="34" t="s">
        <v>57</v>
      </c>
      <c r="B9" s="11">
        <v>30</v>
      </c>
      <c r="C9" s="35" t="s">
        <v>40</v>
      </c>
      <c r="D9" s="36" t="str">
        <f>IF(AND(1.4&lt;=G9,G9&lt;=6),("Enter Line voltage, make sure Vout is within the range recommended in cell B4 for optimum performance"),(IF((G9&lt;1.4),("Vout is too low, increase input line voltage or decrease number of LEDs"),("Voltage at the OUT pin is too high.For optimum performance , set this value to bring the Vout within the recommended operating range in cell B4"))))</f>
        <v>Voltage at the OUT pin is too high.For optimum performance , set this value to bring the Vout within the recommended operating range in cell B4</v>
      </c>
      <c r="E9" s="37"/>
      <c r="F9" s="38" t="str">
        <f>IF(OR(B2=A20,B2=A21,B2=A22),("Vs-Vout"),("Vout"))</f>
        <v>Vout</v>
      </c>
      <c r="G9" s="39">
        <f>B9-(B10*B13)</f>
        <v>30</v>
      </c>
      <c r="H9" s="40" t="s">
        <v>40</v>
      </c>
    </row>
    <row r="10" spans="1:9" ht="45" customHeight="1" x14ac:dyDescent="0.25">
      <c r="A10" s="41" t="s">
        <v>1</v>
      </c>
      <c r="B10" s="12"/>
      <c r="C10" s="22"/>
      <c r="D10" s="42" t="str">
        <f>IF(AND(1.4&lt;=G9,G9&lt;=6),("Enter the number of LEDs, make sure Vout is within the range recommended in cell B4 for optimum performance"),(IF((G9&lt;1.4),("Voltage at the OUT pin is too low.For optimum performance , set this value to bring the Vout into operating range recommended in cell B4"),("Voltage at the OUT pin is too high. For optimum performance , set this value to bring the Vout within the recommended operating range in cell B4"))))</f>
        <v>Voltage at the OUT pin is too high. For optimum performance , set this value to bring the Vout within the recommended operating range in cell B4</v>
      </c>
      <c r="E10" s="43"/>
      <c r="F10" s="44" t="s">
        <v>7</v>
      </c>
      <c r="G10" s="45">
        <f>I10</f>
        <v>29.221595657519405</v>
      </c>
      <c r="H10" s="46" t="s">
        <v>41</v>
      </c>
      <c r="I10" s="13">
        <f>IF(G9&lt;0.1,("Vout too low"),IF(OR(B2=A20,B2=A23,B2=A24),IF(B11&lt;10.01,("open"),IF(B2=A20,(325.9/B11)^(1/0.633),IF(B2=A23,(460.5/B11)^(1/0.724),(569/B11)^(1/0.733)))),IF(B2=A21,IF(B11&lt;20,("open"),(219.43/B11)^(1/0.457)),IF(B11&lt;50.01,("Open"),(146.23/B11)^(1/0.214)))))</f>
        <v>29.221595657519405</v>
      </c>
    </row>
    <row r="11" spans="1:9" ht="56.25" customHeight="1" x14ac:dyDescent="0.45">
      <c r="A11" s="41" t="s">
        <v>50</v>
      </c>
      <c r="B11" s="12">
        <v>40</v>
      </c>
      <c r="C11" s="22" t="s">
        <v>49</v>
      </c>
      <c r="D11" s="42" t="s">
        <v>70</v>
      </c>
      <c r="E11" s="47"/>
      <c r="F11" s="44" t="s">
        <v>13</v>
      </c>
      <c r="G11" s="48">
        <f>I11</f>
        <v>1218.2550638791117</v>
      </c>
      <c r="H11" s="40" t="s">
        <v>56</v>
      </c>
      <c r="I11" s="13">
        <f>IF(G9&lt;0.1,("Vout too low"),IF(OR(B2=A23,B2=A24),((G9*B11)-I12)+(B12*(B12-1.4)/B5),((G9*B11)-I12)+(G9*(G9-1.4)/B5)))</f>
        <v>1218.2550638791117</v>
      </c>
    </row>
    <row r="12" spans="1:9" ht="39.75" customHeight="1" x14ac:dyDescent="0.45">
      <c r="A12" s="41" t="s">
        <v>51</v>
      </c>
      <c r="B12" s="12">
        <v>9</v>
      </c>
      <c r="C12" s="22" t="s">
        <v>40</v>
      </c>
      <c r="D12" s="42" t="str">
        <f>IF(B3=("NA"),("NA"),IF(B12&lt;B3,("Entered value is lower than the recommeneded value in Cell B3"),("Enter a value equal to or higher than the recommended value in cell B3")))</f>
        <v>Enter a value equal to or higher than the recommended value in cell B3</v>
      </c>
      <c r="E12" s="49"/>
      <c r="F12" s="44" t="s">
        <v>16</v>
      </c>
      <c r="G12" s="48">
        <f>I12</f>
        <v>27.344936120888178</v>
      </c>
      <c r="H12" s="40" t="s">
        <v>56</v>
      </c>
      <c r="I12" s="13">
        <f>IF(G9&lt;0.1,("Vout too low"),IF(OR(B2=A20,B2=A23,B2=A24),IF(B11&gt;10,(((((B11/1000)-((B11*G10/1000)/(G10+95)))^2)*G10)*1000),(0)),IF(B2=A21,IF(B11&gt;20,(((((B11/1000)-((B11*G10/1000)/(G10+44)))^2)*G10)*1000),(0)),IF(B11&gt;50,(((((B11/1000)-((B11*G10/1000)/(G10+16.5)))^2)*G10)*1000),(0)))))</f>
        <v>27.344936120888178</v>
      </c>
    </row>
    <row r="13" spans="1:9" ht="18.75" customHeight="1" x14ac:dyDescent="0.45">
      <c r="A13" s="41" t="s">
        <v>52</v>
      </c>
      <c r="B13" s="12">
        <v>3.1</v>
      </c>
      <c r="C13" s="22" t="s">
        <v>40</v>
      </c>
      <c r="D13" s="50" t="s">
        <v>46</v>
      </c>
      <c r="E13" s="47"/>
      <c r="F13" s="44" t="s">
        <v>64</v>
      </c>
      <c r="G13" s="48">
        <f>IF(G9&lt;0.1,("Vout too low"),IF(OR(B2=A23,B2=A24),(B9*B11/1000)+(B12*((B12-1.4)/(1000*B5))),B9*B11/1000))</f>
        <v>1.2456</v>
      </c>
      <c r="H13" s="40" t="s">
        <v>42</v>
      </c>
    </row>
    <row r="14" spans="1:9" x14ac:dyDescent="0.25">
      <c r="A14" s="41" t="s">
        <v>53</v>
      </c>
      <c r="B14" s="12">
        <v>10</v>
      </c>
      <c r="C14" s="22" t="s">
        <v>44</v>
      </c>
      <c r="D14" s="50" t="str">
        <f>IF(AND(-55&lt;=B14,B14&lt;=150),("Enter a Ta value between -55°C and 150°C"),("Entered value is outside the range -55°C to 150°C"))</f>
        <v>Enter a Ta value between -55°C and 150°C</v>
      </c>
      <c r="E14" s="47"/>
      <c r="F14" s="44" t="s">
        <v>9</v>
      </c>
      <c r="G14" s="51">
        <f>IF(G9&lt;0.1,("Vout too low"),100*(G13-((G11+G12)/1000))/G13)</f>
        <v>1.782631702994792E-14</v>
      </c>
      <c r="H14" s="40" t="s">
        <v>62</v>
      </c>
    </row>
    <row r="15" spans="1:9" x14ac:dyDescent="0.25">
      <c r="A15" s="41" t="s">
        <v>54</v>
      </c>
      <c r="B15" s="12">
        <v>400</v>
      </c>
      <c r="C15" s="22" t="s">
        <v>59</v>
      </c>
      <c r="D15" s="50" t="str">
        <f>IF(AND(25&lt;=B15,B15&lt;=2500),("Enter a Cu area between 25 and 2500"),("Entered value is outside the range 25 to 2500"))</f>
        <v>Enter a Cu area between 25 and 2500</v>
      </c>
      <c r="E15" s="47"/>
      <c r="F15" s="44" t="s">
        <v>14</v>
      </c>
      <c r="G15" s="45">
        <f>IF(G9&lt;0.1,("Vout too low"),IF(AND(25&lt;=B15,B15&lt;=100),((0.0253*B15*B15)-(8.691*B15)+944.61),IF(AND(100&lt;B15,B15&lt;=196),((-0.9987*B15)+424.8),IF(AND(196&lt;B15,B15&lt;=625),((0.000381*B15*B15)-(0.4984*B15)+300.59),IF(AND(625&lt;B15,B15&lt;=1521),((0.000025)*B15*B15-(0.0796*B15)+176.61),IF(AND(1521&lt;B15,B15&lt;=1936),((0.00000632*B15*B15)-(0.0308*B15)+145.31),IF(AND(1936&lt;B15,B15&lt;=2500),((0.00000004262*B15*B15*B15)-(0.0002841*B15*B15)+(0.6199*B15)-335.29),IF(B15&lt;25,750,100))))))))</f>
        <v>162.18999999999997</v>
      </c>
      <c r="H15" s="40" t="s">
        <v>43</v>
      </c>
    </row>
    <row r="16" spans="1:9" x14ac:dyDescent="0.25">
      <c r="B16" s="59" t="str">
        <f>IF(G16&gt;150,( "Junction temperature exceeded the maximum 150°C rating "),(""))</f>
        <v xml:space="preserve">Junction temperature exceeded the maximum 150°C rating </v>
      </c>
      <c r="C16" s="59"/>
      <c r="D16" s="59"/>
      <c r="F16" s="44" t="s">
        <v>10</v>
      </c>
      <c r="G16" s="48">
        <f>IF(G9&lt;0.1,("Vout too low"),B14+(G15*G11/1000))</f>
        <v>207.5887888105531</v>
      </c>
      <c r="H16" s="40" t="s">
        <v>44</v>
      </c>
    </row>
    <row r="17" spans="1:8" x14ac:dyDescent="0.25">
      <c r="B17" s="60"/>
      <c r="C17" s="60"/>
      <c r="D17" s="60"/>
      <c r="F17" s="44" t="s">
        <v>25</v>
      </c>
      <c r="G17" s="48">
        <f>IF(G9&lt;0.1,("Vout too low"),IF(OR(B2=A23,B2=A24),(-0.2*(G16-B14)*B11/100)+B11,(-0.25*(G16-B14)*B11/100)+B11))</f>
        <v>24.192896895155751</v>
      </c>
      <c r="H17" s="40" t="s">
        <v>49</v>
      </c>
    </row>
    <row r="18" spans="1:8" ht="14.25" x14ac:dyDescent="0.45">
      <c r="F18" s="13" t="s">
        <v>23</v>
      </c>
    </row>
    <row r="19" spans="1:8" ht="14.25" x14ac:dyDescent="0.45">
      <c r="F19" s="52" t="s">
        <v>45</v>
      </c>
      <c r="G19" s="53"/>
    </row>
    <row r="20" spans="1:8" ht="14.25" hidden="1" x14ac:dyDescent="0.45">
      <c r="A20" s="54" t="s">
        <v>67</v>
      </c>
    </row>
    <row r="21" spans="1:8" ht="14.25" hidden="1" x14ac:dyDescent="0.45">
      <c r="A21" s="54" t="s">
        <v>68</v>
      </c>
    </row>
    <row r="22" spans="1:8" ht="14.25" hidden="1" x14ac:dyDescent="0.45">
      <c r="A22" s="54" t="s">
        <v>69</v>
      </c>
    </row>
    <row r="23" spans="1:8" ht="14.25" hidden="1" x14ac:dyDescent="0.45">
      <c r="A23" s="55" t="s">
        <v>12</v>
      </c>
    </row>
    <row r="24" spans="1:8" ht="14.25" hidden="1" x14ac:dyDescent="0.45">
      <c r="A24" s="55" t="s">
        <v>11</v>
      </c>
    </row>
    <row r="25" spans="1:8" ht="14.25" x14ac:dyDescent="0.45">
      <c r="F25" s="56" t="s">
        <v>60</v>
      </c>
      <c r="G25" s="27"/>
    </row>
    <row r="26" spans="1:8" ht="14.25" x14ac:dyDescent="0.45">
      <c r="F26" s="57" t="s">
        <v>61</v>
      </c>
      <c r="G26" s="27"/>
    </row>
    <row r="27" spans="1:8" ht="14.25" x14ac:dyDescent="0.45">
      <c r="F27" s="58" t="s">
        <v>63</v>
      </c>
    </row>
    <row r="37" spans="4:5" x14ac:dyDescent="0.25">
      <c r="D37" s="53"/>
      <c r="E37" s="53"/>
    </row>
  </sheetData>
  <sheetProtection password="CAAD" sheet="1" objects="1" scenarios="1"/>
  <mergeCells count="1">
    <mergeCell ref="B16:D17"/>
  </mergeCells>
  <conditionalFormatting sqref="B12:C12">
    <cfRule type="expression" dxfId="18" priority="24">
      <formula>$B$12&lt;$B$3</formula>
    </cfRule>
  </conditionalFormatting>
  <conditionalFormatting sqref="G9">
    <cfRule type="expression" dxfId="17" priority="18">
      <formula>$G$9&gt;6</formula>
    </cfRule>
    <cfRule type="expression" dxfId="16" priority="19">
      <formula>$G$9&lt;1.4</formula>
    </cfRule>
  </conditionalFormatting>
  <conditionalFormatting sqref="B9:D9">
    <cfRule type="expression" dxfId="15" priority="22">
      <formula>$G$9&gt;6</formula>
    </cfRule>
    <cfRule type="expression" dxfId="14" priority="23">
      <formula>$G$9&lt;1.4</formula>
    </cfRule>
  </conditionalFormatting>
  <conditionalFormatting sqref="B10:D10">
    <cfRule type="expression" dxfId="13" priority="20">
      <formula>$G$9&gt;6</formula>
    </cfRule>
    <cfRule type="expression" dxfId="12" priority="21">
      <formula>$G$9&lt;1.4</formula>
    </cfRule>
  </conditionalFormatting>
  <conditionalFormatting sqref="B11:D11">
    <cfRule type="expression" dxfId="11" priority="17">
      <formula>$B$11&lt;10</formula>
    </cfRule>
  </conditionalFormatting>
  <conditionalFormatting sqref="G16 B9:B15 B16:D17 F26">
    <cfRule type="expression" dxfId="10" priority="16">
      <formula>$G$16&gt;150</formula>
    </cfRule>
  </conditionalFormatting>
  <conditionalFormatting sqref="D14">
    <cfRule type="expression" dxfId="9" priority="13">
      <formula>OR(B14&lt;-55,B14&gt;150)</formula>
    </cfRule>
  </conditionalFormatting>
  <conditionalFormatting sqref="D15">
    <cfRule type="expression" dxfId="8" priority="12">
      <formula>OR(B15&lt;25,B15&gt;2500)</formula>
    </cfRule>
  </conditionalFormatting>
  <conditionalFormatting sqref="G17">
    <cfRule type="expression" dxfId="7" priority="11">
      <formula>SIGN($G$17)&lt;1</formula>
    </cfRule>
  </conditionalFormatting>
  <conditionalFormatting sqref="F25">
    <cfRule type="expression" dxfId="6" priority="9">
      <formula>$G$9&gt;6</formula>
    </cfRule>
    <cfRule type="expression" dxfId="5" priority="10">
      <formula>$G$9&lt;1.4</formula>
    </cfRule>
  </conditionalFormatting>
  <conditionalFormatting sqref="F26">
    <cfRule type="expression" dxfId="4" priority="7">
      <formula>$G$9&gt;6</formula>
    </cfRule>
    <cfRule type="expression" dxfId="3" priority="8">
      <formula>$G$9&lt;1.4</formula>
    </cfRule>
  </conditionalFormatting>
  <conditionalFormatting sqref="B3">
    <cfRule type="expression" dxfId="2" priority="5">
      <formula>$B$12&lt;$B$3</formula>
    </cfRule>
  </conditionalFormatting>
  <conditionalFormatting sqref="B4">
    <cfRule type="expression" dxfId="1" priority="4">
      <formula>OR($G$9&lt;1.4,$G$9&gt;6)</formula>
    </cfRule>
  </conditionalFormatting>
  <conditionalFormatting sqref="D12">
    <cfRule type="expression" dxfId="0" priority="1">
      <formula>$B$12&lt;$B$3</formula>
    </cfRule>
  </conditionalFormatting>
  <dataValidations xWindow="338" yWindow="201" count="1">
    <dataValidation type="list" allowBlank="1" showInputMessage="1" showErrorMessage="1" promptTitle="Select the device " prompt="Select the device type" sqref="B2">
      <formula1>$A$20:$A$24</formula1>
    </dataValidation>
  </dataValidation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U29"/>
  <sheetViews>
    <sheetView topLeftCell="B1" workbookViewId="0">
      <selection activeCell="B13" sqref="B13"/>
    </sheetView>
  </sheetViews>
  <sheetFormatPr defaultRowHeight="15" x14ac:dyDescent="0.25"/>
  <cols>
    <col min="1" max="1" width="27.5703125" customWidth="1"/>
    <col min="2" max="2" width="190.5703125" customWidth="1"/>
  </cols>
  <sheetData>
    <row r="1" spans="1:47" ht="14.25" x14ac:dyDescent="0.45">
      <c r="A1" s="61" t="s">
        <v>71</v>
      </c>
      <c r="B1" s="61"/>
      <c r="C1" s="61"/>
      <c r="D1" s="61"/>
    </row>
    <row r="3" spans="1:47" s="62" customFormat="1" ht="15" customHeight="1" x14ac:dyDescent="0.45"/>
    <row r="4" spans="1:47" ht="14.25" x14ac:dyDescent="0.45">
      <c r="D4" s="1"/>
    </row>
    <row r="10" spans="1:47" ht="14.25" x14ac:dyDescent="0.45">
      <c r="A10" s="8" t="s">
        <v>26</v>
      </c>
      <c r="B10" s="8" t="s">
        <v>39</v>
      </c>
    </row>
    <row r="11" spans="1:47" ht="42.75" x14ac:dyDescent="0.45">
      <c r="A11" s="10" t="s">
        <v>0</v>
      </c>
      <c r="B11" s="5" t="s">
        <v>27</v>
      </c>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3"/>
      <c r="AH11" s="3"/>
      <c r="AI11" s="3"/>
      <c r="AJ11" s="3"/>
      <c r="AK11" s="3"/>
      <c r="AL11" s="3"/>
      <c r="AM11" s="3"/>
      <c r="AN11" s="3"/>
      <c r="AO11" s="3"/>
      <c r="AP11" s="3"/>
      <c r="AQ11" s="3"/>
      <c r="AR11" s="3"/>
      <c r="AS11" s="3"/>
      <c r="AT11" s="3"/>
      <c r="AU11" s="3"/>
    </row>
    <row r="12" spans="1:47" ht="14.25" x14ac:dyDescent="0.45">
      <c r="A12" s="10" t="s">
        <v>1</v>
      </c>
      <c r="B12" s="6" t="s">
        <v>28</v>
      </c>
    </row>
    <row r="13" spans="1:47" ht="14.25" x14ac:dyDescent="0.45">
      <c r="A13" s="10" t="s">
        <v>2</v>
      </c>
      <c r="B13" s="6" t="s">
        <v>75</v>
      </c>
    </row>
    <row r="14" spans="1:47" ht="28.5" x14ac:dyDescent="0.45">
      <c r="A14" s="10" t="s">
        <v>3</v>
      </c>
      <c r="B14" s="7" t="s">
        <v>65</v>
      </c>
      <c r="C14" s="2"/>
      <c r="D14" s="2"/>
      <c r="E14" s="2"/>
    </row>
    <row r="15" spans="1:47" ht="14.25" x14ac:dyDescent="0.45">
      <c r="A15" s="10" t="s">
        <v>4</v>
      </c>
      <c r="B15" s="6" t="s">
        <v>29</v>
      </c>
    </row>
    <row r="16" spans="1:47" x14ac:dyDescent="0.25">
      <c r="A16" s="10" t="s">
        <v>5</v>
      </c>
      <c r="B16" s="6" t="s">
        <v>66</v>
      </c>
    </row>
    <row r="17" spans="1:2" ht="15.75" x14ac:dyDescent="0.45">
      <c r="A17" s="10" t="s">
        <v>15</v>
      </c>
      <c r="B17" s="6" t="s">
        <v>72</v>
      </c>
    </row>
    <row r="20" spans="1:2" ht="14.25" x14ac:dyDescent="0.45">
      <c r="A20" s="9" t="s">
        <v>20</v>
      </c>
      <c r="B20" s="8" t="s">
        <v>39</v>
      </c>
    </row>
    <row r="21" spans="1:2" ht="14.25" x14ac:dyDescent="0.45">
      <c r="A21" s="10" t="s">
        <v>6</v>
      </c>
      <c r="B21" s="6" t="s">
        <v>30</v>
      </c>
    </row>
    <row r="22" spans="1:2" ht="14.25" x14ac:dyDescent="0.45">
      <c r="A22" s="10" t="s">
        <v>7</v>
      </c>
      <c r="B22" s="6" t="s">
        <v>31</v>
      </c>
    </row>
    <row r="23" spans="1:2" ht="14.25" x14ac:dyDescent="0.45">
      <c r="A23" s="10" t="s">
        <v>13</v>
      </c>
      <c r="B23" s="6" t="s">
        <v>33</v>
      </c>
    </row>
    <row r="24" spans="1:2" ht="14.25" x14ac:dyDescent="0.45">
      <c r="A24" s="10" t="s">
        <v>16</v>
      </c>
      <c r="B24" s="6" t="s">
        <v>32</v>
      </c>
    </row>
    <row r="25" spans="1:2" x14ac:dyDescent="0.25">
      <c r="A25" s="10" t="s">
        <v>8</v>
      </c>
      <c r="B25" s="6" t="s">
        <v>34</v>
      </c>
    </row>
    <row r="26" spans="1:2" x14ac:dyDescent="0.25">
      <c r="A26" s="10" t="s">
        <v>9</v>
      </c>
      <c r="B26" s="6" t="s">
        <v>35</v>
      </c>
    </row>
    <row r="27" spans="1:2" x14ac:dyDescent="0.25">
      <c r="A27" s="10" t="s">
        <v>14</v>
      </c>
      <c r="B27" s="6" t="s">
        <v>36</v>
      </c>
    </row>
    <row r="28" spans="1:2" x14ac:dyDescent="0.25">
      <c r="A28" s="10" t="s">
        <v>10</v>
      </c>
      <c r="B28" s="6" t="s">
        <v>37</v>
      </c>
    </row>
    <row r="29" spans="1:2" x14ac:dyDescent="0.25">
      <c r="A29" s="10" t="s">
        <v>25</v>
      </c>
      <c r="B29" s="6" t="s">
        <v>38</v>
      </c>
    </row>
  </sheetData>
  <sheetProtection algorithmName="SHA-512" hashValue="8u07LDs/iYrUzEijdjShmw0ZFFd+ulcaXJty4pRjoFE6+ZVRDdij55BHdAnfs4IuZeVpn3pcyfk+uiWTgSWO7Q==" saltValue="4wyo89JbBFjJXxpKcCDcJw==" spinCount="100000" sheet="1" objects="1" scenarios="1"/>
  <mergeCells count="2">
    <mergeCell ref="A1:D1"/>
    <mergeCell ref="A3:XFD3"/>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Calculator</vt:lpstr>
      <vt:lpstr>Notes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2016-10-19T16:28:42Z</dcterms:modified>
</cp:coreProperties>
</file>